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kins-my.sharepoint.com/personal/francis_heil_atkinsglobal_com/Documents/Documents/Projects/SES Water ARP/"/>
    </mc:Choice>
  </mc:AlternateContent>
  <xr:revisionPtr revIDLastSave="0" documentId="8_{3BDA4CAF-DDE3-4413-BB0C-D1638BEA9B57}" xr6:coauthVersionLast="46" xr6:coauthVersionMax="47" xr10:uidLastSave="{00000000-0000-0000-0000-000000000000}"/>
  <bookViews>
    <workbookView xWindow="-110" yWindow="-110" windowWidth="19420" windowHeight="10420" activeTab="2" xr2:uid="{8C2635DD-8B4F-46FB-BB34-3ABFE4CF5F72}"/>
  </bookViews>
  <sheets>
    <sheet name="CC Risk Assessment 2021" sheetId="1" r:id="rId1"/>
    <sheet name="Risk Scoring Methodology" sheetId="3" r:id="rId2"/>
    <sheet name="Level of Risk Understanding" sheetId="4" r:id="rId3"/>
  </sheets>
  <definedNames>
    <definedName name="_xlnm._FilterDatabase" localSheetId="0" hidden="1">'CC Risk Assessment 2021'!$A$4:$N$26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F22" i="1"/>
  <c r="I26" i="1" l="1"/>
  <c r="F26" i="1"/>
  <c r="I23" i="1"/>
  <c r="F23" i="1"/>
  <c r="I20" i="1"/>
  <c r="I21" i="1"/>
  <c r="I24" i="1"/>
  <c r="I25" i="1"/>
  <c r="F20" i="1"/>
  <c r="F21" i="1"/>
  <c r="F24" i="1"/>
  <c r="F25" i="1"/>
  <c r="I19" i="1"/>
  <c r="F19" i="1"/>
  <c r="I12" i="1" l="1"/>
  <c r="I13" i="1"/>
  <c r="I14" i="1"/>
  <c r="I15" i="1"/>
  <c r="I16" i="1"/>
  <c r="I17" i="1"/>
  <c r="I18" i="1"/>
  <c r="I6" i="1"/>
  <c r="I7" i="1"/>
  <c r="I8" i="1"/>
  <c r="I9" i="1"/>
  <c r="I10" i="1"/>
  <c r="I11" i="1"/>
  <c r="I5" i="1"/>
  <c r="F12" i="1"/>
  <c r="F13" i="1"/>
  <c r="F14" i="1"/>
  <c r="F15" i="1"/>
  <c r="F16" i="1"/>
  <c r="F17" i="1"/>
  <c r="F18" i="1"/>
  <c r="F6" i="1"/>
  <c r="F7" i="1"/>
  <c r="F8" i="1"/>
  <c r="F9" i="1"/>
  <c r="F10" i="1"/>
  <c r="F11" i="1"/>
  <c r="F5" i="1"/>
  <c r="M39" i="3" l="1"/>
  <c r="M38" i="3"/>
  <c r="A37" i="3"/>
  <c r="M31" i="3"/>
  <c r="M30" i="3"/>
  <c r="A29" i="3"/>
  <c r="M24" i="3"/>
  <c r="M23" i="3"/>
  <c r="A22" i="3"/>
  <c r="M17" i="3"/>
  <c r="M16" i="3"/>
  <c r="A16" i="3"/>
  <c r="M12" i="3"/>
  <c r="M11" i="3"/>
  <c r="A11" i="3"/>
</calcChain>
</file>

<file path=xl/sharedStrings.xml><?xml version="1.0" encoding="utf-8"?>
<sst xmlns="http://schemas.openxmlformats.org/spreadsheetml/2006/main" count="163" uniqueCount="111">
  <si>
    <t>Scoring before controls</t>
  </si>
  <si>
    <t>Scoring after controls</t>
  </si>
  <si>
    <t>Key climate risks (and related CCRA2 risk code)</t>
  </si>
  <si>
    <t>Major cause of climate risk</t>
  </si>
  <si>
    <t>SESW’s Understanding of the risk</t>
  </si>
  <si>
    <t>Likelihood of occurring to SESW</t>
  </si>
  <si>
    <t>Magnitude of impact on SESW services</t>
  </si>
  <si>
    <t>Risk Score</t>
  </si>
  <si>
    <t>Examples of actions taken to manage current risks / existing controls</t>
  </si>
  <si>
    <t>Examples of actions planned to manage future risks</t>
  </si>
  <si>
    <t>Reporting and metrics</t>
  </si>
  <si>
    <t>Relevant Performance Commitments (PCs) (based on PR19)</t>
  </si>
  <si>
    <t>Examples of potential financial implications</t>
  </si>
  <si>
    <t>H/M/L</t>
  </si>
  <si>
    <t>1-5</t>
  </si>
  <si>
    <t>1-25</t>
  </si>
  <si>
    <t>Risks to water quality and natural capital
(Pb13 &amp; Ne1)</t>
  </si>
  <si>
    <t>High temperature / changing climate conditions drives algal blooms and microbial growth polluting water and damaging assets</t>
  </si>
  <si>
    <t>L/M</t>
  </si>
  <si>
    <t>•	Catchment management activities and partnerships (land owners, councils, sewerage companies, EA etc.)
•	Selectivity in water sources, interconnectivity in supply
•	Abstraction Protocol
•	Water treatment systems
•	Water quality monitoring
•	Environmental monitoring
•	Incident Management Plan
•	Implementing WINEP schemes
•	Habitat surveys
•	Biodiversity Action Plan for SESW sites
•	Biodiversity Benchmarking awarded certificate from the Wildlife Trust
•	Air curtain at Bough Beech reservoir
•	70% of customers currently receive water from more than one water treatment works
•	Temporary water supplies available to customers in case of loss of service
•	Partnership working and catchment management enhanced through SESW’s Environmental Scrutiny Panel 
•	Communication and education campaigns about pollution and health catchments
•	Silt traps on River Wandle to capture debris and pollution from roads</t>
  </si>
  <si>
    <r>
      <t xml:space="preserve">•	Continuing catchment management programmes
•	INNS survey to direct future work 
•	Continuing work towards the Wildlife Trust commitment to biodiversity award to obtain the final two certificates
•	</t>
    </r>
    <r>
      <rPr>
        <sz val="10"/>
        <rFont val="Arial"/>
        <family val="2"/>
      </rPr>
      <t>Potential to consider additions and enhancements to water treatment processes</t>
    </r>
    <r>
      <rPr>
        <sz val="10"/>
        <color theme="1"/>
        <rFont val="Arial"/>
        <family val="2"/>
      </rPr>
      <t xml:space="preserve">
•	Interconnecting the network: all customers will be able to receive water from more than one water treatment works by 2025</t>
    </r>
  </si>
  <si>
    <t>•	Business Plan 2019
•	WRMP19
•	Drought Plan 2019 &amp; 2021
•	Biodiversity Action Plan</t>
  </si>
  <si>
    <t>•	Water quality compliance (CRI)
•	Water supply interruptions
•	Unplanned outage
•	Customer experience (C-MeX)
•	Customer concerns about their water (taste, odour and discolouration contacts)
•	Abstraction incentive mechanism
•	Land based improvement – biodiversity
•	River based improvement - delivery of WINEP
•	WINEP Delivery
•	Risk of supply failures</t>
  </si>
  <si>
    <t>•	Increased costs to treat water of lower quality
•	Increased costs of environmental and water quality  monitoring
•	Increased maintenance/costs to treat/remove INNS
•	Increased costs to provide water from secondary source
•	Operational costs to manage an event (response personnel, electricity/fuel)
•	Potential costs for deploying temporary water supplies
•	Potential compensation payments to customers
•	Potential failure to achieve ODIs / penalties
•	Impacts on leisure users of Bough Beech reservoir
•	Decline in Natural Capital</t>
  </si>
  <si>
    <t>High temperature / changing climate conditions drives invasive and non-native species (INNS) polluting water and damaging assets</t>
  </si>
  <si>
    <t>High precipitation and storms cause increased runoff (from roads, farms etc.) polluting water supplies</t>
  </si>
  <si>
    <t>M</t>
  </si>
  <si>
    <t>High precipitation and storms cause sewers to leak and overflow, polluting water supplies</t>
  </si>
  <si>
    <t>High temperature / changing climate conditions drives land use change and increases risk of water pollution</t>
  </si>
  <si>
    <t>L</t>
  </si>
  <si>
    <t>High temperature and low precipitation cause natural environment/ecology to decline, impacting water quality 
(decline in natural capital)</t>
  </si>
  <si>
    <t>Changing climate increases wildfires, driving increase in diffuse pollution impacting water quality</t>
  </si>
  <si>
    <t>Risks from droughts and high water demand
(In9)</t>
  </si>
  <si>
    <t>High temperature &amp; low precipitation cause low river flows, low aquifer recharge, low reservoir levels</t>
  </si>
  <si>
    <t>H</t>
  </si>
  <si>
    <t>•	Demand management and water efficiency measures
•	Leakage reduction programme
•	AMR Metering programme
•	Pressure management during high demand periods on localised basis
•	Drought Plan - public messaging, temporary use bans, pressure management, drought permits
•	WRMP based on resilience to 1-in-200 year drought
•	Selectivity in water sources, interconnectivity in supply
•	Engagement with customers with high water consumption i.e. golf courses, Gatwick 
•	Scenario testing to explore impact of reducing abstractions in environmentally sensitive catchments
•	Education and awareness programme with customers</t>
  </si>
  <si>
    <t>•	Demand management and water efficiency strategy including customer engagement
•	Leakage reduction strategy
•	Metering programme increasing smart metering
•	WRMP24 delivering 1-in-500 year drought resilience by 2040 using adaptive planning – including consideration of different scenarios (med and high emissions) 
•	Collaborative water resource management planning - Water Resources South East
•	Potential regional water transfers
•	Potential to consider variable tariffs to incentivise efficient use
•	Piloting rainwater harvesting and greywater recycling
•	Supply options if required in future: feasibility and environmental impact studies on new or existing boreholes in the River Mole and Medway catchments</t>
  </si>
  <si>
    <t>•	Business Plan 2019
•	WRMP19
•	Drought Plan 2019 &amp; 2021</t>
  </si>
  <si>
    <t>•	Water quality compliance (CRI)
•	Water supply interruptions
•	Leakage
•	Per capita consumption
•	Mains repairs
•	Unplanned outage
•	Risk of severe restrictions in a drought
•	Customer experience (C-MeX)
•	Customer concerns about their water (taste, odour, discolouration)
•	Greenhouse gas emissions
•	Abstraction incentive mechanism
•	Risk of supply failures</t>
  </si>
  <si>
    <t>•	Increased costs to treat water of lower quality
•	Increased costs to pump water around the region
•	Increased costs for demand management measures
•	Increased costs of pumping during peak times (peak electricity costs)
•	Increased wear on assets, increased maintenance
•	Potential capital costs for additional water resources
•	Costs for drought communications and customer engagement
•	Potential compensation payments to customers
•	Potential failure to achieve ODIs / penalties</t>
  </si>
  <si>
    <t>High temperature &amp; low precipitation lead to reduced abstraction allowance in response to environmental impacts</t>
  </si>
  <si>
    <t>High temperature (heatwaves) &amp; low precipitation cause high water demand (household and/or non-household), and potential network capacity constraints</t>
  </si>
  <si>
    <t>Wildfires and urban fires lead to high water demand, and potential network capacity constraints</t>
  </si>
  <si>
    <t>Changing climate conditions drive land use change and increases water demand</t>
  </si>
  <si>
    <t>Risks to assets from subsidence (In8)</t>
  </si>
  <si>
    <t>High temperature &amp; low precipitation causing land to subside and assets to fail (soil moisture deficit)</t>
  </si>
  <si>
    <t xml:space="preserve">•	Targeted asset renewal based on burst history and predictive preventative maintenance
•	Active leakage control
•	Reservoir safety inspections classify Bough Beech as low risk. Piezometers monitor ground movement and are inspected every 3 months. Yearly assessment of 3-monthly data, full assessment every 10 years.
•	Modelling of soil moisture deficits to proactively predict ground movement and potential asset failure
•	Borehole surveys
•	70% of customers currently receive water from two water treatment works  </t>
  </si>
  <si>
    <t>•	Interconnecting the network: all customers will be able to receive water from more than one water treatment works by 2025</t>
  </si>
  <si>
    <t>•	Business Plan 2019</t>
  </si>
  <si>
    <t>•	Water quality compliance (CRI)
•	Water supply interruptions
•	Leakage
•	Mains repairs
•	Unplanned outage
•	Customer experience (C-MeX)
•	Customer concerns about their water (taste, odour, discolouration)
•	Pollution incidents
•	Risk of supply failures</t>
  </si>
  <si>
    <t>•	Increased costs to repair/replace assets
•	Increased costs to provide water from secondary source
•	Operational costs to manage an event (response personnel, electricity/fuel)
•	Potential costs for deploying temporary water supplies
•	Potential compensation payments to customers
•	Potential failure to achieve ODIs / penalties</t>
  </si>
  <si>
    <t>High temperature &amp; low precipitation causing failure of earth-fill embankment impounding reservoir</t>
  </si>
  <si>
    <t>Risks to assets from flooding 
(In2)</t>
  </si>
  <si>
    <t>High precipitation causes river, surface water and/or groundwater flooding of assets</t>
  </si>
  <si>
    <t xml:space="preserve">•	Flood risk assessments
•	Temporary deployable flood protections
•	Incident Management Plan
•	Flood resilience work undertaken at some critical sites
•	70% of customers currently receive water from more than one water treatment works
•	Temporary water supplies available to customers in case of loss of service  </t>
  </si>
  <si>
    <t>•	Water quality compliance (CRI)
•	Water supply interruptions
•	Mains repairs
•	Unplanned outage
•	Customer experience (C-MeX)
•	Customer concerns about their water (taste, odour, discolouration)
•	Greenhouse gas emissions
•	Water Softening
•	Risk of supply failures</t>
  </si>
  <si>
    <t>•	Increased costs to repair/replace assets
•	Capital costs to enhance flood resilience at sites
•	Increased costs to provide water from secondary source
•	Potential costs for deploying temporary water supplies
•	Operational costs to manage flooding during an extreme event (response personnel, electricity/fuel)
•	Potential compensation payments to customers
•	Potential failure to achieve ODIs / penalties</t>
  </si>
  <si>
    <t>Risks to assets from high river flows and bank erosion
(In5)</t>
  </si>
  <si>
    <t>High precipitation causes river-bank erosion impacting assets</t>
  </si>
  <si>
    <t xml:space="preserve">•	Incident Management Plan/ Emergency Procedures Manual.
•	Alternative water supply procedures (Blue Book for strategic assets) for loss of assets
•	Incident response exercises (simulations)
•	Strategic mains reinforcements for key river crossings
•	70% of customers currently receive water from more than one water treatment works
•	Temporary water supplies available to customers in case of loss of service  </t>
  </si>
  <si>
    <t>•	Water quality compliance (CRI)
•	Water supply interruptions
•	Leakage
•	Mains repairs
•	Customer experience (C-MeX)
•	Customer concerns about their water (taste, odour, discolouration)
•	Greenhouse gas emissions
•	Pollution incidents
•	Risk of supply failures</t>
  </si>
  <si>
    <t>•	Increased costs to repair/replace assets
•	Capital costs to enhance flood resilience at sites
•	Increased costs to provide water from secondary source
•	Operational costs to manage an event (response personnel, electricity/fuel)
•	Potential costs for deploying temporary water supplies
•	Potential compensation payments to customers
•	Potential failure to achieve ODIs / penalties</t>
  </si>
  <si>
    <t>Risk of household water supply interruptions (Pb14)</t>
  </si>
  <si>
    <t>Extreme weather events (windstorms, thunderstorms, freeze thaw) cause failures in the production network</t>
  </si>
  <si>
    <t xml:space="preserve">•	Targeted asset renewal based on burst history and predictive preventative maintenance
•	Advance pressure control
•	Network calming and optimisation
•	Incident Management Plan
•	Temporary water supplies available to customers in case of loss of service
•	Ventilation installed on critical electrical and communications equipment
•	Insulation on above ground equipment – surge vessels, generators
•	Majority of critical equipment located in kiosks and buildings
•	Improved remote monitoring of assets enhances visibility for operators, enhances response
•	70% of customers currently receive water from more than one water treatment works
•	Lightning protection for some assets
•	Critical spares
•	Option to operate in manual if control disruptions  </t>
  </si>
  <si>
    <t>•	Business Plan 2019
•	WRMP19</t>
  </si>
  <si>
    <t>•	Water quality compliance (CRI)
•	Water supply interruptions
•	Mains repairs
•	Unplanned outage
•	Customer experience (C-MeX)
•	Customer concerns about their water (taste, odour, discolouration)
•	Greenhouse gas emissions
•	Pollution incidents
•	Risk of supply failures</t>
  </si>
  <si>
    <t>•	Increased costs to repair/replace assets
•	Increased costs to provide water from secondary source
•	Operational costs to manage an event (response personnel, electricity/fuel)
•	Potential costs for deploying temporary water supplies
•	Capital costs to enhance weather resilience at sites
•	Potential compensation payments to customers
•	Potential failure to achieve ODIs / penalties</t>
  </si>
  <si>
    <t>Extreme weather events (windstorms, thunderstorms, freeze thaw) cause failures in the distribution network</t>
  </si>
  <si>
    <t xml:space="preserve">High temperatures cause assets to fail in the production and distribution network </t>
  </si>
  <si>
    <t>Wildfires cause assets to fail in the production and distribution network</t>
  </si>
  <si>
    <t>Risks from failure of inter-dependencies
(In1)</t>
  </si>
  <si>
    <t>Climate-induced disruptions to energy &amp; telecoms (caused by heatwaves, flooding, extreme weather, wildfires)</t>
  </si>
  <si>
    <t>•	Incident Management Plan
•	Backup power at key sites to manage risks of energy supply interruption e.g. automatic generators
•	Backup communications at critical sites, 4G mobile backup on logging devices
•	Temporary water supplies available to customers in case of loss of service
•	Onsite surplus storage of critical chemicals
•	Onsite storage of critical spares
•	Onsite surplus storage available for sludge/ waste
•	Mutual aid schemes with other water companies for critical supplies
•	Supply chain resilience enhancements as a result of Brexit and Covid19
•	Remote monitoring and control helps to reduce reliance on travel to sites</t>
  </si>
  <si>
    <t>•	Trialling Hydrotreated Vegetable Oil (HVO) in generators, looking at batteries for longer term solution to provide back-up
•	Interconnecting the network: all customers will be able to receive water from more than one water treatment works by 2025</t>
  </si>
  <si>
    <t>•	Water supply interruptions
•	Unplanned outage
•	Customer experience (C-MeX)
•	Greenhouse gas emissions
•	Risk of supply failures</t>
  </si>
  <si>
    <t>•	Increased costs to provide back-up/ redundancy of services and critical supplies
•	Operational costs to manage an event (response personnel, electricity/fuel)
•	Potential costs for deploying temporary water supplies
•	Potential compensation payments to customers
•	Potential failure to achieve ODIs / penalties</t>
  </si>
  <si>
    <t>Climate-induced disruption to supply of critical materials and equipment (e.g. chemicals),
access to sites, or waste management systems</t>
  </si>
  <si>
    <t>From SES Water document: QESP6 Risk and Opportunity Management V4</t>
  </si>
  <si>
    <t>Time horizons</t>
  </si>
  <si>
    <t>Year</t>
  </si>
  <si>
    <t>years</t>
  </si>
  <si>
    <t>SESW Turnover 2020</t>
  </si>
  <si>
    <t>frequency</t>
  </si>
  <si>
    <t>up to</t>
  </si>
  <si>
    <t>in 30 years</t>
  </si>
  <si>
    <t>in 50 years</t>
  </si>
  <si>
    <t>more than</t>
  </si>
  <si>
    <t>Defined by Atkins in consultation with SES Water</t>
  </si>
  <si>
    <t>Level of understanding the risk</t>
  </si>
  <si>
    <t>Depends on: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</si>
  <si>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Analysis of the risk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</si>
  <si>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SESW's level of analysis and evidence related to the risk and the impact on SESW's business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</si>
  <si>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Consideration of latest climate projections – whether SESW’s analysis is based on the latest UKCP18 projections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</si>
  <si>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General uncertainty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</si>
  <si>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Time horizon for the risk eventuating - short term risks are more certain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</si>
  <si>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Climate variable - more certainty over temperature projections than rainfall projections, less certainty about storms</t>
    </r>
  </si>
  <si>
    <t>Understanding of the risk</t>
  </si>
  <si>
    <t>Analysis of the risk</t>
  </si>
  <si>
    <t>Uncertainty</t>
  </si>
  <si>
    <t>Low</t>
  </si>
  <si>
    <t>SESW is yet to complete analysis related to the risk and the impact on SESW's business. Further investigation would be required to develop a good understanding of how climate change increases the risk.</t>
  </si>
  <si>
    <t xml:space="preserve">There is greater uncertainty about the risk over the long term, and greater uncertainty over how climate change may increase the risk. </t>
  </si>
  <si>
    <t>Med</t>
  </si>
  <si>
    <t>SESW has completed analysis related to the risk and the impact on SESW's business. SES Water has a reasonable understanding of how climate change increases the risk (for example, use of UKCP09 climate projections).</t>
  </si>
  <si>
    <t xml:space="preserve">There is moderate uncertainty about the risk over the long term, and moderate uncertainty over how climate change may increase the risk. </t>
  </si>
  <si>
    <t>High</t>
  </si>
  <si>
    <t>SESW has completed analysis related to the risk and the impact on SESW's business, including considering UKCP18 climate projections. SES Water has a good understanding of how climate change increases the risk.</t>
  </si>
  <si>
    <t xml:space="preserve">There is lower uncertainty about the risk over the long term, and lower uncertainty over how climate change may increase the risk. </t>
  </si>
  <si>
    <t>Atkins 02/11/2021</t>
  </si>
  <si>
    <t>SES Water - Climate Change Risk Assessment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</si>
</sst>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_-;\-[$£-809]* #,##0_-;_-[$£-809]* &quot;-&quot;??_-;_-@_-"/>
  </numFmts>
  <fonts count="13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A2D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indent="9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" fontId="1" fillId="2" borderId="16" xfId="0" quotePrefix="1" applyNumberFormat="1" applyFont="1" applyFill="1" applyBorder="1" applyAlignment="1">
      <alignment horizontal="center" vertical="center" wrapText="1"/>
    </xf>
    <xf numFmtId="16" fontId="1" fillId="2" borderId="17" xfId="0" quotePrefix="1" applyNumberFormat="1" applyFont="1" applyFill="1" applyBorder="1" applyAlignment="1">
      <alignment horizontal="center" vertical="center" wrapText="1"/>
    </xf>
    <xf numFmtId="16" fontId="1" fillId="2" borderId="18" xfId="0" quotePrefix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center" indent="1"/>
    </xf>
    <xf numFmtId="0" fontId="11" fillId="0" borderId="17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</cellXfs>
  <cellStyles count="1">
    <cellStyle name="Normal" xfId="0" builtinId="0"/>
  </cellStyles>
  <dxfs count="4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4</xdr:row>
      <xdr:rowOff>130175</xdr:rowOff>
    </xdr:from>
    <xdr:to>
      <xdr:col>24</xdr:col>
      <xdr:colOff>479226</xdr:colOff>
      <xdr:row>22</xdr:row>
      <xdr:rowOff>115938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A37CBC-DB9A-4539-AC93-828743E13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47"/>
        <a:stretch/>
      </xdr:blipFill>
      <xdr:spPr>
        <a:xfrm>
          <a:off x="10334625" y="492125"/>
          <a:ext cx="5184576" cy="324331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</xdr:row>
      <xdr:rowOff>28575</xdr:rowOff>
    </xdr:from>
    <xdr:to>
      <xdr:col>11</xdr:col>
      <xdr:colOff>368808</xdr:colOff>
      <xdr:row>42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513A0B-FFDD-4126-AEA6-A4346796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5" y="28575"/>
          <a:ext cx="6239383" cy="727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352B-4EDA-4F82-809D-A2B22C572C93}">
  <dimension ref="A1:N26"/>
  <sheetViews>
    <sheetView zoomScale="80" zoomScaleNormal="80" zoomScaleSheetLayoutView="120" workbookViewId="0">
      <pane xSplit="2" ySplit="4" topLeftCell="C25" activePane="bottomRight" state="frozen"/>
      <selection pane="topRight" activeCell="C1" sqref="C1"/>
      <selection pane="bottomLeft" activeCell="A5" sqref="A5"/>
      <selection pane="bottomRight" activeCell="D5" sqref="D5"/>
    </sheetView>
  </sheetViews>
  <sheetFormatPr defaultRowHeight="14.5" x14ac:dyDescent="0.35"/>
  <cols>
    <col min="1" max="1" width="16.81640625" customWidth="1"/>
    <col min="2" max="2" width="22.81640625" customWidth="1"/>
    <col min="3" max="3" width="13.54296875" customWidth="1"/>
    <col min="4" max="4" width="12" customWidth="1"/>
    <col min="5" max="5" width="15.81640625" customWidth="1"/>
    <col min="6" max="6" width="11.7265625" customWidth="1"/>
    <col min="7" max="7" width="12" customWidth="1"/>
    <col min="8" max="8" width="15.81640625" customWidth="1"/>
    <col min="9" max="9" width="11.7265625" customWidth="1"/>
    <col min="10" max="10" width="33.54296875" customWidth="1"/>
    <col min="11" max="11" width="22.81640625" customWidth="1"/>
    <col min="12" max="12" width="13.81640625" customWidth="1"/>
    <col min="13" max="13" width="19.1796875" customWidth="1"/>
    <col min="14" max="16" width="22.81640625" customWidth="1"/>
  </cols>
  <sheetData>
    <row r="1" spans="1:14" s="4" customFormat="1" ht="35.5" customHeight="1" x14ac:dyDescent="0.35">
      <c r="A1" s="42" t="s">
        <v>110</v>
      </c>
      <c r="B1" s="42"/>
      <c r="C1" s="42"/>
      <c r="D1" s="42"/>
      <c r="E1" s="42"/>
      <c r="F1" s="42"/>
      <c r="G1" s="42"/>
      <c r="H1" s="42"/>
      <c r="I1" s="42"/>
      <c r="J1" s="42"/>
      <c r="K1" s="41" t="s">
        <v>109</v>
      </c>
      <c r="L1" s="41"/>
      <c r="M1" s="41"/>
      <c r="N1" s="41"/>
    </row>
    <row r="2" spans="1:14" x14ac:dyDescent="0.35">
      <c r="A2" s="20"/>
      <c r="B2" s="20"/>
      <c r="C2" s="25"/>
      <c r="D2" s="31" t="s">
        <v>0</v>
      </c>
      <c r="E2" s="32"/>
      <c r="F2" s="33"/>
      <c r="G2" s="31" t="s">
        <v>1</v>
      </c>
      <c r="H2" s="32"/>
      <c r="I2" s="33"/>
      <c r="J2" s="20"/>
      <c r="K2" s="20"/>
      <c r="L2" s="20"/>
      <c r="M2" s="20"/>
      <c r="N2" s="20"/>
    </row>
    <row r="3" spans="1:14" ht="39" x14ac:dyDescent="0.35">
      <c r="A3" s="35" t="s">
        <v>2</v>
      </c>
      <c r="B3" s="35" t="s">
        <v>3</v>
      </c>
      <c r="C3" s="1" t="s">
        <v>4</v>
      </c>
      <c r="D3" s="15" t="s">
        <v>5</v>
      </c>
      <c r="E3" s="1" t="s">
        <v>6</v>
      </c>
      <c r="F3" s="16" t="s">
        <v>7</v>
      </c>
      <c r="G3" s="15" t="s">
        <v>5</v>
      </c>
      <c r="H3" s="1" t="s">
        <v>6</v>
      </c>
      <c r="I3" s="16" t="s">
        <v>7</v>
      </c>
      <c r="J3" s="35" t="s">
        <v>8</v>
      </c>
      <c r="K3" s="35" t="s">
        <v>9</v>
      </c>
      <c r="L3" s="34" t="s">
        <v>10</v>
      </c>
      <c r="M3" s="35" t="s">
        <v>11</v>
      </c>
      <c r="N3" s="35" t="s">
        <v>12</v>
      </c>
    </row>
    <row r="4" spans="1:14" x14ac:dyDescent="0.35">
      <c r="A4" s="36"/>
      <c r="B4" s="36"/>
      <c r="C4" s="1" t="s">
        <v>13</v>
      </c>
      <c r="D4" s="17" t="s">
        <v>14</v>
      </c>
      <c r="E4" s="18" t="s">
        <v>14</v>
      </c>
      <c r="F4" s="19" t="s">
        <v>15</v>
      </c>
      <c r="G4" s="17" t="s">
        <v>14</v>
      </c>
      <c r="H4" s="18" t="s">
        <v>14</v>
      </c>
      <c r="I4" s="19" t="s">
        <v>15</v>
      </c>
      <c r="J4" s="36"/>
      <c r="K4" s="36"/>
      <c r="L4" s="34"/>
      <c r="M4" s="36"/>
      <c r="N4" s="36"/>
    </row>
    <row r="5" spans="1:14" ht="225" customHeight="1" x14ac:dyDescent="0.35">
      <c r="A5" s="30" t="s">
        <v>16</v>
      </c>
      <c r="B5" s="2" t="s">
        <v>17</v>
      </c>
      <c r="C5" s="14" t="s">
        <v>18</v>
      </c>
      <c r="D5" s="14">
        <v>4</v>
      </c>
      <c r="E5" s="14">
        <v>4</v>
      </c>
      <c r="F5" s="24">
        <f>D5*E5</f>
        <v>16</v>
      </c>
      <c r="G5" s="26">
        <v>4</v>
      </c>
      <c r="H5" s="14">
        <v>2</v>
      </c>
      <c r="I5" s="24">
        <f>G5*H5</f>
        <v>8</v>
      </c>
      <c r="J5" s="29" t="s">
        <v>19</v>
      </c>
      <c r="K5" s="29" t="s">
        <v>20</v>
      </c>
      <c r="L5" s="29" t="s">
        <v>21</v>
      </c>
      <c r="M5" s="29" t="s">
        <v>22</v>
      </c>
      <c r="N5" s="29" t="s">
        <v>23</v>
      </c>
    </row>
    <row r="6" spans="1:14" ht="149.5" customHeight="1" x14ac:dyDescent="0.35">
      <c r="A6" s="30"/>
      <c r="B6" s="2" t="s">
        <v>24</v>
      </c>
      <c r="C6" s="14" t="s">
        <v>18</v>
      </c>
      <c r="D6" s="14">
        <v>5</v>
      </c>
      <c r="E6" s="14">
        <v>3</v>
      </c>
      <c r="F6" s="24">
        <f t="shared" ref="F6:F18" si="0">D6*E6</f>
        <v>15</v>
      </c>
      <c r="G6" s="14">
        <v>3</v>
      </c>
      <c r="H6" s="14">
        <v>2</v>
      </c>
      <c r="I6" s="24">
        <f t="shared" ref="I6:I18" si="1">G6*H6</f>
        <v>6</v>
      </c>
      <c r="J6" s="29"/>
      <c r="K6" s="29"/>
      <c r="L6" s="29"/>
      <c r="M6" s="29"/>
      <c r="N6" s="29"/>
    </row>
    <row r="7" spans="1:14" ht="77.5" customHeight="1" x14ac:dyDescent="0.35">
      <c r="A7" s="30"/>
      <c r="B7" s="2" t="s">
        <v>25</v>
      </c>
      <c r="C7" s="14" t="s">
        <v>26</v>
      </c>
      <c r="D7" s="14">
        <v>5</v>
      </c>
      <c r="E7" s="14">
        <v>5</v>
      </c>
      <c r="F7" s="24">
        <f t="shared" si="0"/>
        <v>25</v>
      </c>
      <c r="G7" s="14">
        <v>4</v>
      </c>
      <c r="H7" s="26">
        <v>3</v>
      </c>
      <c r="I7" s="24">
        <f t="shared" si="1"/>
        <v>12</v>
      </c>
      <c r="J7" s="29"/>
      <c r="K7" s="29"/>
      <c r="L7" s="29"/>
      <c r="M7" s="29"/>
      <c r="N7" s="29"/>
    </row>
    <row r="8" spans="1:14" ht="74.150000000000006" customHeight="1" x14ac:dyDescent="0.35">
      <c r="A8" s="30"/>
      <c r="B8" s="2" t="s">
        <v>27</v>
      </c>
      <c r="C8" s="14" t="s">
        <v>26</v>
      </c>
      <c r="D8" s="14">
        <v>5</v>
      </c>
      <c r="E8" s="14">
        <v>5</v>
      </c>
      <c r="F8" s="24">
        <f t="shared" si="0"/>
        <v>25</v>
      </c>
      <c r="G8" s="14">
        <v>4</v>
      </c>
      <c r="H8" s="26">
        <v>3</v>
      </c>
      <c r="I8" s="24">
        <f t="shared" si="1"/>
        <v>12</v>
      </c>
      <c r="J8" s="29"/>
      <c r="K8" s="29"/>
      <c r="L8" s="29"/>
      <c r="M8" s="29"/>
      <c r="N8" s="29"/>
    </row>
    <row r="9" spans="1:14" ht="187" customHeight="1" x14ac:dyDescent="0.35">
      <c r="A9" s="30"/>
      <c r="B9" s="2" t="s">
        <v>28</v>
      </c>
      <c r="C9" s="14" t="s">
        <v>29</v>
      </c>
      <c r="D9" s="14">
        <v>4</v>
      </c>
      <c r="E9" s="14">
        <v>3</v>
      </c>
      <c r="F9" s="24">
        <f t="shared" si="0"/>
        <v>12</v>
      </c>
      <c r="G9" s="14">
        <v>3</v>
      </c>
      <c r="H9" s="14">
        <v>2</v>
      </c>
      <c r="I9" s="24">
        <f t="shared" si="1"/>
        <v>6</v>
      </c>
      <c r="J9" s="29"/>
      <c r="K9" s="29"/>
      <c r="L9" s="29"/>
      <c r="M9" s="29"/>
      <c r="N9" s="29"/>
    </row>
    <row r="10" spans="1:14" ht="123.65" customHeight="1" x14ac:dyDescent="0.35">
      <c r="A10" s="30"/>
      <c r="B10" s="2" t="s">
        <v>30</v>
      </c>
      <c r="C10" s="14" t="s">
        <v>18</v>
      </c>
      <c r="D10" s="14">
        <v>4</v>
      </c>
      <c r="E10" s="14">
        <v>4</v>
      </c>
      <c r="F10" s="24">
        <f t="shared" si="0"/>
        <v>16</v>
      </c>
      <c r="G10" s="26">
        <v>3</v>
      </c>
      <c r="H10" s="26">
        <v>3</v>
      </c>
      <c r="I10" s="24">
        <f t="shared" si="1"/>
        <v>9</v>
      </c>
      <c r="J10" s="29"/>
      <c r="K10" s="29"/>
      <c r="L10" s="29"/>
      <c r="M10" s="29"/>
      <c r="N10" s="29"/>
    </row>
    <row r="11" spans="1:14" ht="83.5" customHeight="1" x14ac:dyDescent="0.35">
      <c r="A11" s="30"/>
      <c r="B11" s="2" t="s">
        <v>31</v>
      </c>
      <c r="C11" s="14" t="s">
        <v>29</v>
      </c>
      <c r="D11" s="14">
        <v>3</v>
      </c>
      <c r="E11" s="14">
        <v>3</v>
      </c>
      <c r="F11" s="24">
        <f t="shared" si="0"/>
        <v>9</v>
      </c>
      <c r="G11" s="14">
        <v>3</v>
      </c>
      <c r="H11" s="14">
        <v>2</v>
      </c>
      <c r="I11" s="24">
        <f t="shared" si="1"/>
        <v>6</v>
      </c>
      <c r="J11" s="29"/>
      <c r="K11" s="29"/>
      <c r="L11" s="29"/>
      <c r="M11" s="29"/>
      <c r="N11" s="29"/>
    </row>
    <row r="12" spans="1:14" ht="409.6" customHeight="1" x14ac:dyDescent="0.35">
      <c r="A12" s="37" t="s">
        <v>32</v>
      </c>
      <c r="B12" s="2" t="s">
        <v>33</v>
      </c>
      <c r="C12" s="14" t="s">
        <v>34</v>
      </c>
      <c r="D12" s="14">
        <v>4</v>
      </c>
      <c r="E12" s="14">
        <v>5</v>
      </c>
      <c r="F12" s="24">
        <f>D12*E12</f>
        <v>20</v>
      </c>
      <c r="G12" s="14">
        <v>2</v>
      </c>
      <c r="H12" s="14">
        <v>4</v>
      </c>
      <c r="I12" s="24">
        <f>G12*H12</f>
        <v>8</v>
      </c>
      <c r="J12" s="38" t="s">
        <v>35</v>
      </c>
      <c r="K12" s="38" t="s">
        <v>36</v>
      </c>
      <c r="L12" s="38" t="s">
        <v>37</v>
      </c>
      <c r="M12" s="38" t="s">
        <v>38</v>
      </c>
      <c r="N12" s="38" t="s">
        <v>39</v>
      </c>
    </row>
    <row r="13" spans="1:14" ht="152.5" customHeight="1" x14ac:dyDescent="0.35">
      <c r="A13" s="37"/>
      <c r="B13" s="2" t="s">
        <v>40</v>
      </c>
      <c r="C13" s="14" t="s">
        <v>26</v>
      </c>
      <c r="D13" s="14">
        <v>3</v>
      </c>
      <c r="E13" s="14">
        <v>4</v>
      </c>
      <c r="F13" s="24">
        <f t="shared" si="0"/>
        <v>12</v>
      </c>
      <c r="G13" s="14">
        <v>2</v>
      </c>
      <c r="H13" s="14">
        <v>3</v>
      </c>
      <c r="I13" s="24">
        <f t="shared" si="1"/>
        <v>6</v>
      </c>
      <c r="J13" s="39"/>
      <c r="K13" s="39"/>
      <c r="L13" s="39"/>
      <c r="M13" s="39"/>
      <c r="N13" s="39"/>
    </row>
    <row r="14" spans="1:14" ht="209.15" customHeight="1" x14ac:dyDescent="0.35">
      <c r="A14" s="37"/>
      <c r="B14" s="2" t="s">
        <v>41</v>
      </c>
      <c r="C14" s="14" t="s">
        <v>26</v>
      </c>
      <c r="D14" s="14">
        <v>5</v>
      </c>
      <c r="E14" s="14">
        <v>4</v>
      </c>
      <c r="F14" s="24">
        <f t="shared" si="0"/>
        <v>20</v>
      </c>
      <c r="G14" s="14">
        <v>3</v>
      </c>
      <c r="H14" s="14">
        <v>3</v>
      </c>
      <c r="I14" s="24">
        <f t="shared" si="1"/>
        <v>9</v>
      </c>
      <c r="J14" s="39"/>
      <c r="K14" s="39"/>
      <c r="L14" s="39"/>
      <c r="M14" s="39"/>
      <c r="N14" s="39"/>
    </row>
    <row r="15" spans="1:14" ht="147.65" customHeight="1" x14ac:dyDescent="0.35">
      <c r="A15" s="37"/>
      <c r="B15" s="2" t="s">
        <v>42</v>
      </c>
      <c r="C15" s="14" t="s">
        <v>29</v>
      </c>
      <c r="D15" s="14">
        <v>3</v>
      </c>
      <c r="E15" s="14">
        <v>2</v>
      </c>
      <c r="F15" s="24">
        <f t="shared" si="0"/>
        <v>6</v>
      </c>
      <c r="G15" s="14">
        <v>3</v>
      </c>
      <c r="H15" s="14">
        <v>2</v>
      </c>
      <c r="I15" s="24">
        <f t="shared" si="1"/>
        <v>6</v>
      </c>
      <c r="J15" s="39"/>
      <c r="K15" s="39"/>
      <c r="L15" s="39"/>
      <c r="M15" s="39"/>
      <c r="N15" s="39"/>
    </row>
    <row r="16" spans="1:14" ht="97.5" customHeight="1" x14ac:dyDescent="0.35">
      <c r="A16" s="37"/>
      <c r="B16" s="2" t="s">
        <v>43</v>
      </c>
      <c r="C16" s="14" t="s">
        <v>18</v>
      </c>
      <c r="D16" s="14">
        <v>4</v>
      </c>
      <c r="E16" s="14">
        <v>3</v>
      </c>
      <c r="F16" s="24">
        <f t="shared" si="0"/>
        <v>12</v>
      </c>
      <c r="G16" s="14">
        <v>3</v>
      </c>
      <c r="H16" s="14">
        <v>2</v>
      </c>
      <c r="I16" s="24">
        <f t="shared" si="1"/>
        <v>6</v>
      </c>
      <c r="J16" s="40"/>
      <c r="K16" s="40"/>
      <c r="L16" s="40"/>
      <c r="M16" s="40"/>
      <c r="N16" s="40"/>
    </row>
    <row r="17" spans="1:14" ht="182.15" customHeight="1" x14ac:dyDescent="0.35">
      <c r="A17" s="37" t="s">
        <v>44</v>
      </c>
      <c r="B17" s="2" t="s">
        <v>45</v>
      </c>
      <c r="C17" s="14" t="s">
        <v>29</v>
      </c>
      <c r="D17" s="14">
        <v>5</v>
      </c>
      <c r="E17" s="14">
        <v>4</v>
      </c>
      <c r="F17" s="24">
        <f t="shared" si="0"/>
        <v>20</v>
      </c>
      <c r="G17" s="14">
        <v>4</v>
      </c>
      <c r="H17" s="14">
        <v>3</v>
      </c>
      <c r="I17" s="24">
        <f t="shared" si="1"/>
        <v>12</v>
      </c>
      <c r="J17" s="29" t="s">
        <v>46</v>
      </c>
      <c r="K17" s="29" t="s">
        <v>47</v>
      </c>
      <c r="L17" s="38" t="s">
        <v>48</v>
      </c>
      <c r="M17" s="29" t="s">
        <v>49</v>
      </c>
      <c r="N17" s="29" t="s">
        <v>50</v>
      </c>
    </row>
    <row r="18" spans="1:14" ht="198.65" customHeight="1" x14ac:dyDescent="0.35">
      <c r="A18" s="37"/>
      <c r="B18" s="2" t="s">
        <v>51</v>
      </c>
      <c r="C18" s="14" t="s">
        <v>29</v>
      </c>
      <c r="D18" s="14">
        <v>2</v>
      </c>
      <c r="E18" s="14">
        <v>5</v>
      </c>
      <c r="F18" s="24">
        <f t="shared" si="0"/>
        <v>10</v>
      </c>
      <c r="G18" s="14">
        <v>1</v>
      </c>
      <c r="H18" s="14">
        <v>4</v>
      </c>
      <c r="I18" s="24">
        <f t="shared" si="1"/>
        <v>4</v>
      </c>
      <c r="J18" s="29"/>
      <c r="K18" s="29"/>
      <c r="L18" s="40"/>
      <c r="M18" s="29"/>
      <c r="N18" s="29"/>
    </row>
    <row r="19" spans="1:14" ht="225" x14ac:dyDescent="0.35">
      <c r="A19" s="23" t="s">
        <v>52</v>
      </c>
      <c r="B19" s="22" t="s">
        <v>53</v>
      </c>
      <c r="C19" s="14" t="s">
        <v>18</v>
      </c>
      <c r="D19" s="14">
        <v>4</v>
      </c>
      <c r="E19" s="14">
        <v>5</v>
      </c>
      <c r="F19" s="24">
        <f t="shared" ref="F19:F25" si="2">D19*E19</f>
        <v>20</v>
      </c>
      <c r="G19" s="14">
        <v>3</v>
      </c>
      <c r="H19" s="26">
        <v>3</v>
      </c>
      <c r="I19" s="24">
        <f t="shared" ref="I19:I25" si="3">G19*H19</f>
        <v>9</v>
      </c>
      <c r="J19" s="21" t="s">
        <v>54</v>
      </c>
      <c r="K19" s="21" t="s">
        <v>47</v>
      </c>
      <c r="L19" s="21" t="s">
        <v>48</v>
      </c>
      <c r="M19" s="21" t="s">
        <v>55</v>
      </c>
      <c r="N19" s="21" t="s">
        <v>56</v>
      </c>
    </row>
    <row r="20" spans="1:14" ht="354" customHeight="1" x14ac:dyDescent="0.35">
      <c r="A20" s="23" t="s">
        <v>57</v>
      </c>
      <c r="B20" s="22" t="s">
        <v>58</v>
      </c>
      <c r="C20" s="14" t="s">
        <v>29</v>
      </c>
      <c r="D20" s="14">
        <v>3</v>
      </c>
      <c r="E20" s="14">
        <v>4</v>
      </c>
      <c r="F20" s="24">
        <f t="shared" si="2"/>
        <v>12</v>
      </c>
      <c r="G20" s="14">
        <v>3</v>
      </c>
      <c r="H20" s="26">
        <v>3</v>
      </c>
      <c r="I20" s="24">
        <f t="shared" si="3"/>
        <v>9</v>
      </c>
      <c r="J20" s="21" t="s">
        <v>59</v>
      </c>
      <c r="K20" s="21" t="s">
        <v>47</v>
      </c>
      <c r="L20" s="21" t="s">
        <v>48</v>
      </c>
      <c r="M20" s="21" t="s">
        <v>60</v>
      </c>
      <c r="N20" s="21" t="s">
        <v>61</v>
      </c>
    </row>
    <row r="21" spans="1:14" ht="102.65" customHeight="1" x14ac:dyDescent="0.35">
      <c r="A21" s="37" t="s">
        <v>62</v>
      </c>
      <c r="B21" s="22" t="s">
        <v>63</v>
      </c>
      <c r="C21" s="14" t="s">
        <v>29</v>
      </c>
      <c r="D21" s="14">
        <v>4</v>
      </c>
      <c r="E21" s="14">
        <v>3</v>
      </c>
      <c r="F21" s="24">
        <f t="shared" si="2"/>
        <v>12</v>
      </c>
      <c r="G21" s="14">
        <v>3</v>
      </c>
      <c r="H21" s="14">
        <v>2</v>
      </c>
      <c r="I21" s="24">
        <f t="shared" si="3"/>
        <v>6</v>
      </c>
      <c r="J21" s="29" t="s">
        <v>64</v>
      </c>
      <c r="K21" s="29" t="s">
        <v>47</v>
      </c>
      <c r="L21" s="38" t="s">
        <v>65</v>
      </c>
      <c r="M21" s="29" t="s">
        <v>66</v>
      </c>
      <c r="N21" s="29" t="s">
        <v>67</v>
      </c>
    </row>
    <row r="22" spans="1:14" ht="94" customHeight="1" x14ac:dyDescent="0.35">
      <c r="A22" s="37"/>
      <c r="B22" s="22" t="s">
        <v>68</v>
      </c>
      <c r="C22" s="14" t="s">
        <v>26</v>
      </c>
      <c r="D22" s="14">
        <v>5</v>
      </c>
      <c r="E22" s="14">
        <v>4</v>
      </c>
      <c r="F22" s="24">
        <f>D22*E22</f>
        <v>20</v>
      </c>
      <c r="G22" s="14">
        <v>3</v>
      </c>
      <c r="H22" s="14">
        <v>3</v>
      </c>
      <c r="I22" s="24">
        <f>G22*H22</f>
        <v>9</v>
      </c>
      <c r="J22" s="29"/>
      <c r="K22" s="29"/>
      <c r="L22" s="45"/>
      <c r="M22" s="29"/>
      <c r="N22" s="29"/>
    </row>
    <row r="23" spans="1:14" ht="64.5" customHeight="1" x14ac:dyDescent="0.35">
      <c r="A23" s="37"/>
      <c r="B23" s="22" t="s">
        <v>69</v>
      </c>
      <c r="C23" s="14" t="s">
        <v>29</v>
      </c>
      <c r="D23" s="14">
        <v>4</v>
      </c>
      <c r="E23" s="14">
        <v>3</v>
      </c>
      <c r="F23" s="24">
        <f t="shared" ref="F23" si="4">D23*E23</f>
        <v>12</v>
      </c>
      <c r="G23" s="14">
        <v>3</v>
      </c>
      <c r="H23" s="14">
        <v>2</v>
      </c>
      <c r="I23" s="24">
        <f t="shared" ref="I23" si="5">G23*H23</f>
        <v>6</v>
      </c>
      <c r="J23" s="29"/>
      <c r="K23" s="29"/>
      <c r="L23" s="45"/>
      <c r="M23" s="29"/>
      <c r="N23" s="29"/>
    </row>
    <row r="24" spans="1:14" ht="125.15" customHeight="1" x14ac:dyDescent="0.35">
      <c r="A24" s="37"/>
      <c r="B24" s="22" t="s">
        <v>70</v>
      </c>
      <c r="C24" s="14" t="s">
        <v>29</v>
      </c>
      <c r="D24" s="14">
        <v>3</v>
      </c>
      <c r="E24" s="14">
        <v>3</v>
      </c>
      <c r="F24" s="24">
        <f t="shared" si="2"/>
        <v>9</v>
      </c>
      <c r="G24" s="14">
        <v>3</v>
      </c>
      <c r="H24" s="14">
        <v>2</v>
      </c>
      <c r="I24" s="24">
        <f t="shared" si="3"/>
        <v>6</v>
      </c>
      <c r="J24" s="29"/>
      <c r="K24" s="29"/>
      <c r="L24" s="46"/>
      <c r="M24" s="29"/>
      <c r="N24" s="29"/>
    </row>
    <row r="25" spans="1:14" ht="284.14999999999998" customHeight="1" x14ac:dyDescent="0.35">
      <c r="A25" s="43" t="s">
        <v>71</v>
      </c>
      <c r="B25" s="22" t="s">
        <v>72</v>
      </c>
      <c r="C25" s="14" t="s">
        <v>29</v>
      </c>
      <c r="D25" s="14">
        <v>4</v>
      </c>
      <c r="E25" s="14">
        <v>4</v>
      </c>
      <c r="F25" s="24">
        <f t="shared" si="2"/>
        <v>16</v>
      </c>
      <c r="G25" s="14">
        <v>4</v>
      </c>
      <c r="H25" s="14">
        <v>2</v>
      </c>
      <c r="I25" s="24">
        <f t="shared" si="3"/>
        <v>8</v>
      </c>
      <c r="J25" s="29" t="s">
        <v>73</v>
      </c>
      <c r="K25" s="29" t="s">
        <v>74</v>
      </c>
      <c r="L25" s="38" t="s">
        <v>48</v>
      </c>
      <c r="M25" s="29" t="s">
        <v>75</v>
      </c>
      <c r="N25" s="29" t="s">
        <v>76</v>
      </c>
    </row>
    <row r="26" spans="1:14" ht="229.5" customHeight="1" x14ac:dyDescent="0.35">
      <c r="A26" s="44"/>
      <c r="B26" s="22" t="s">
        <v>77</v>
      </c>
      <c r="C26" s="14" t="s">
        <v>29</v>
      </c>
      <c r="D26" s="14">
        <v>4</v>
      </c>
      <c r="E26" s="14">
        <v>4</v>
      </c>
      <c r="F26" s="24">
        <f t="shared" ref="F26" si="6">D26*E26</f>
        <v>16</v>
      </c>
      <c r="G26" s="14">
        <v>3</v>
      </c>
      <c r="H26" s="14">
        <v>3</v>
      </c>
      <c r="I26" s="24">
        <f t="shared" ref="I26" si="7">G26*H26</f>
        <v>9</v>
      </c>
      <c r="J26" s="29"/>
      <c r="K26" s="29"/>
      <c r="L26" s="40"/>
      <c r="M26" s="29"/>
      <c r="N26" s="29"/>
    </row>
  </sheetData>
  <autoFilter ref="A4:N26" xr:uid="{3404726D-777A-40DB-8F40-5B058D9EEF12}"/>
  <mergeCells count="41">
    <mergeCell ref="K1:N1"/>
    <mergeCell ref="A1:J1"/>
    <mergeCell ref="A17:A18"/>
    <mergeCell ref="A25:A26"/>
    <mergeCell ref="N21:N24"/>
    <mergeCell ref="J25:J26"/>
    <mergeCell ref="K25:K26"/>
    <mergeCell ref="M25:M26"/>
    <mergeCell ref="N25:N26"/>
    <mergeCell ref="A21:A24"/>
    <mergeCell ref="J21:J24"/>
    <mergeCell ref="K21:K24"/>
    <mergeCell ref="M21:M24"/>
    <mergeCell ref="L17:L18"/>
    <mergeCell ref="L21:L24"/>
    <mergeCell ref="L25:L26"/>
    <mergeCell ref="J17:J18"/>
    <mergeCell ref="K17:K18"/>
    <mergeCell ref="M17:M18"/>
    <mergeCell ref="N17:N18"/>
    <mergeCell ref="L12:L16"/>
    <mergeCell ref="A12:A16"/>
    <mergeCell ref="J12:J16"/>
    <mergeCell ref="K12:K16"/>
    <mergeCell ref="M12:M16"/>
    <mergeCell ref="N12:N16"/>
    <mergeCell ref="M5:M11"/>
    <mergeCell ref="N5:N11"/>
    <mergeCell ref="A5:A11"/>
    <mergeCell ref="D2:F2"/>
    <mergeCell ref="G2:I2"/>
    <mergeCell ref="J5:J11"/>
    <mergeCell ref="K5:K11"/>
    <mergeCell ref="L5:L11"/>
    <mergeCell ref="L3:L4"/>
    <mergeCell ref="M3:M4"/>
    <mergeCell ref="N3:N4"/>
    <mergeCell ref="A3:A4"/>
    <mergeCell ref="B3:B4"/>
    <mergeCell ref="J3:J4"/>
    <mergeCell ref="K3:K4"/>
  </mergeCells>
  <conditionalFormatting sqref="F5:F21 F23:F26">
    <cfRule type="cellIs" dxfId="41" priority="51" operator="greaterThan">
      <formula>10</formula>
    </cfRule>
    <cfRule type="cellIs" dxfId="40" priority="52" operator="between">
      <formula>5</formula>
      <formula>10</formula>
    </cfRule>
    <cfRule type="cellIs" dxfId="39" priority="53" operator="between">
      <formula>1</formula>
      <formula>5</formula>
    </cfRule>
  </conditionalFormatting>
  <conditionalFormatting sqref="I5:I21 I23:I26">
    <cfRule type="cellIs" dxfId="38" priority="48" operator="greaterThan">
      <formula>10</formula>
    </cfRule>
    <cfRule type="cellIs" dxfId="37" priority="49" operator="between">
      <formula>5</formula>
      <formula>10</formula>
    </cfRule>
    <cfRule type="cellIs" dxfId="36" priority="50" operator="between">
      <formula>1</formula>
      <formula>5</formula>
    </cfRule>
  </conditionalFormatting>
  <conditionalFormatting sqref="D5:D26">
    <cfRule type="cellIs" dxfId="35" priority="32" operator="equal">
      <formula>5</formula>
    </cfRule>
    <cfRule type="cellIs" dxfId="34" priority="33" operator="equal">
      <formula>4</formula>
    </cfRule>
    <cfRule type="cellIs" dxfId="33" priority="34" operator="equal">
      <formula>3</formula>
    </cfRule>
    <cfRule type="cellIs" dxfId="32" priority="35" operator="equal">
      <formula>2</formula>
    </cfRule>
    <cfRule type="cellIs" dxfId="31" priority="36" operator="equal">
      <formula>1</formula>
    </cfRule>
  </conditionalFormatting>
  <conditionalFormatting sqref="E5:E26">
    <cfRule type="cellIs" dxfId="30" priority="27" operator="equal">
      <formula>5</formula>
    </cfRule>
    <cfRule type="cellIs" dxfId="29" priority="28" operator="equal">
      <formula>4</formula>
    </cfRule>
    <cfRule type="cellIs" dxfId="28" priority="29" operator="equal">
      <formula>3</formula>
    </cfRule>
    <cfRule type="cellIs" dxfId="27" priority="30" operator="equal">
      <formula>2</formula>
    </cfRule>
    <cfRule type="cellIs" dxfId="26" priority="31" operator="equal">
      <formula>1</formula>
    </cfRule>
  </conditionalFormatting>
  <conditionalFormatting sqref="G5:G21 G23:G26">
    <cfRule type="cellIs" dxfId="25" priority="22" operator="equal">
      <formula>5</formula>
    </cfRule>
    <cfRule type="cellIs" dxfId="24" priority="23" operator="equal">
      <formula>4</formula>
    </cfRule>
    <cfRule type="cellIs" dxfId="23" priority="24" operator="equal">
      <formula>3</formula>
    </cfRule>
    <cfRule type="cellIs" dxfId="22" priority="25" operator="equal">
      <formula>2</formula>
    </cfRule>
    <cfRule type="cellIs" dxfId="21" priority="26" operator="equal">
      <formula>1</formula>
    </cfRule>
  </conditionalFormatting>
  <conditionalFormatting sqref="H5:H21 H23:H26">
    <cfRule type="cellIs" dxfId="20" priority="17" operator="equal">
      <formula>5</formula>
    </cfRule>
    <cfRule type="cellIs" dxfId="19" priority="18" operator="equal">
      <formula>4</formula>
    </cfRule>
    <cfRule type="cellIs" dxfId="18" priority="19" operator="equal">
      <formula>3</formula>
    </cfRule>
    <cfRule type="cellIs" dxfId="17" priority="20" operator="equal">
      <formula>2</formula>
    </cfRule>
    <cfRule type="cellIs" dxfId="16" priority="21" operator="equal">
      <formula>1</formula>
    </cfRule>
  </conditionalFormatting>
  <conditionalFormatting sqref="F22">
    <cfRule type="cellIs" dxfId="15" priority="14" operator="greaterThan">
      <formula>10</formula>
    </cfRule>
    <cfRule type="cellIs" dxfId="14" priority="15" operator="between">
      <formula>5</formula>
      <formula>10</formula>
    </cfRule>
    <cfRule type="cellIs" dxfId="13" priority="16" operator="between">
      <formula>1</formula>
      <formula>5</formula>
    </cfRule>
  </conditionalFormatting>
  <conditionalFormatting sqref="I22">
    <cfRule type="cellIs" dxfId="12" priority="11" operator="greaterThan">
      <formula>10</formula>
    </cfRule>
    <cfRule type="cellIs" dxfId="11" priority="12" operator="between">
      <formula>5</formula>
      <formula>10</formula>
    </cfRule>
    <cfRule type="cellIs" dxfId="10" priority="13" operator="between">
      <formula>1</formula>
      <formula>5</formula>
    </cfRule>
  </conditionalFormatting>
  <conditionalFormatting sqref="G22">
    <cfRule type="cellIs" dxfId="9" priority="6" operator="equal">
      <formula>5</formula>
    </cfRule>
    <cfRule type="cellIs" dxfId="8" priority="7" operator="equal">
      <formula>4</formula>
    </cfRule>
    <cfRule type="cellIs" dxfId="7" priority="8" operator="equal">
      <formula>3</formula>
    </cfRule>
    <cfRule type="cellIs" dxfId="6" priority="9" operator="equal">
      <formula>2</formula>
    </cfRule>
    <cfRule type="cellIs" dxfId="5" priority="10" operator="equal">
      <formula>1</formula>
    </cfRule>
  </conditionalFormatting>
  <conditionalFormatting sqref="H22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headerFooter>
    <oddFooter>&amp;L&amp;"Arial,Regular"&amp;9&amp;K000000Contains &amp;"Arial,Italic"sensitive&amp;"Arial,Regular" information</oddFooter>
  </headerFooter>
  <ignoredErrors>
    <ignoredError sqref="F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7751-AA26-4048-97AF-A48415BAFA41}">
  <dimension ref="A1:O39"/>
  <sheetViews>
    <sheetView zoomScale="110" zoomScaleNormal="110" workbookViewId="0">
      <selection activeCell="A8" sqref="A8"/>
    </sheetView>
  </sheetViews>
  <sheetFormatPr defaultRowHeight="14.5" x14ac:dyDescent="0.35"/>
  <cols>
    <col min="1" max="1" width="14.54296875" bestFit="1" customWidth="1"/>
  </cols>
  <sheetData>
    <row r="1" spans="1:15" ht="21" x14ac:dyDescent="0.5">
      <c r="C1" s="27" t="s">
        <v>78</v>
      </c>
    </row>
    <row r="5" spans="1:15" x14ac:dyDescent="0.35">
      <c r="M5" t="s">
        <v>79</v>
      </c>
      <c r="O5" s="28" t="s">
        <v>80</v>
      </c>
    </row>
    <row r="6" spans="1:15" x14ac:dyDescent="0.35">
      <c r="M6">
        <v>30</v>
      </c>
      <c r="N6" t="s">
        <v>81</v>
      </c>
      <c r="O6">
        <v>2050</v>
      </c>
    </row>
    <row r="7" spans="1:15" x14ac:dyDescent="0.35">
      <c r="A7" t="s">
        <v>82</v>
      </c>
      <c r="M7">
        <v>50</v>
      </c>
      <c r="N7" t="s">
        <v>81</v>
      </c>
      <c r="O7">
        <v>2080</v>
      </c>
    </row>
    <row r="8" spans="1:15" x14ac:dyDescent="0.35">
      <c r="A8" s="3">
        <v>70000000</v>
      </c>
    </row>
    <row r="9" spans="1:15" x14ac:dyDescent="0.35">
      <c r="M9" t="s">
        <v>83</v>
      </c>
    </row>
    <row r="10" spans="1:15" x14ac:dyDescent="0.35">
      <c r="A10" t="s">
        <v>84</v>
      </c>
      <c r="M10" t="s">
        <v>84</v>
      </c>
    </row>
    <row r="11" spans="1:15" x14ac:dyDescent="0.35">
      <c r="A11" s="3">
        <f>$A$8*0.01</f>
        <v>700000</v>
      </c>
      <c r="M11">
        <f>0.05*30</f>
        <v>1.5</v>
      </c>
      <c r="N11" t="s">
        <v>85</v>
      </c>
    </row>
    <row r="12" spans="1:15" x14ac:dyDescent="0.35">
      <c r="A12" s="3"/>
      <c r="M12">
        <f>0.05*50</f>
        <v>2.5</v>
      </c>
      <c r="N12" t="s">
        <v>86</v>
      </c>
    </row>
    <row r="13" spans="1:15" x14ac:dyDescent="0.35">
      <c r="A13" s="3"/>
    </row>
    <row r="14" spans="1:15" x14ac:dyDescent="0.35">
      <c r="A14" s="3"/>
      <c r="M14" t="s">
        <v>83</v>
      </c>
    </row>
    <row r="15" spans="1:15" x14ac:dyDescent="0.35">
      <c r="A15" t="s">
        <v>84</v>
      </c>
      <c r="M15" t="s">
        <v>84</v>
      </c>
    </row>
    <row r="16" spans="1:15" x14ac:dyDescent="0.35">
      <c r="A16" s="3">
        <f>$A$8*0.02</f>
        <v>1400000</v>
      </c>
      <c r="M16">
        <f>0.1*30</f>
        <v>3</v>
      </c>
      <c r="N16" t="s">
        <v>85</v>
      </c>
    </row>
    <row r="17" spans="1:14" x14ac:dyDescent="0.35">
      <c r="A17" s="3"/>
      <c r="M17">
        <f>0.1*50</f>
        <v>5</v>
      </c>
      <c r="N17" t="s">
        <v>86</v>
      </c>
    </row>
    <row r="18" spans="1:14" x14ac:dyDescent="0.35">
      <c r="A18" s="3"/>
    </row>
    <row r="19" spans="1:14" x14ac:dyDescent="0.35">
      <c r="A19" s="3"/>
    </row>
    <row r="20" spans="1:14" x14ac:dyDescent="0.35">
      <c r="A20" s="3"/>
    </row>
    <row r="21" spans="1:14" x14ac:dyDescent="0.35">
      <c r="A21" t="s">
        <v>84</v>
      </c>
      <c r="M21" t="s">
        <v>83</v>
      </c>
    </row>
    <row r="22" spans="1:14" x14ac:dyDescent="0.35">
      <c r="A22" s="3">
        <f>$A$8*0.05</f>
        <v>3500000</v>
      </c>
      <c r="M22" t="s">
        <v>84</v>
      </c>
    </row>
    <row r="23" spans="1:14" x14ac:dyDescent="0.35">
      <c r="A23" s="3"/>
      <c r="M23">
        <f>0.5*30</f>
        <v>15</v>
      </c>
      <c r="N23" t="s">
        <v>85</v>
      </c>
    </row>
    <row r="24" spans="1:14" x14ac:dyDescent="0.35">
      <c r="A24" s="3"/>
      <c r="M24">
        <f>0.5*50</f>
        <v>25</v>
      </c>
      <c r="N24" t="s">
        <v>86</v>
      </c>
    </row>
    <row r="25" spans="1:14" x14ac:dyDescent="0.35">
      <c r="A25" s="3"/>
    </row>
    <row r="26" spans="1:14" x14ac:dyDescent="0.35">
      <c r="A26" s="3"/>
    </row>
    <row r="27" spans="1:14" x14ac:dyDescent="0.35">
      <c r="A27" s="3"/>
    </row>
    <row r="28" spans="1:14" x14ac:dyDescent="0.35">
      <c r="A28" t="s">
        <v>84</v>
      </c>
      <c r="M28" t="s">
        <v>83</v>
      </c>
    </row>
    <row r="29" spans="1:14" x14ac:dyDescent="0.35">
      <c r="A29" s="3">
        <f>$A$8*0.07</f>
        <v>4900000.0000000009</v>
      </c>
      <c r="M29" t="s">
        <v>84</v>
      </c>
    </row>
    <row r="30" spans="1:14" x14ac:dyDescent="0.35">
      <c r="A30" s="3"/>
      <c r="M30">
        <f>0.75*30</f>
        <v>22.5</v>
      </c>
      <c r="N30" t="s">
        <v>85</v>
      </c>
    </row>
    <row r="31" spans="1:14" x14ac:dyDescent="0.35">
      <c r="A31" s="3"/>
      <c r="M31">
        <f>0.75*50</f>
        <v>37.5</v>
      </c>
      <c r="N31" t="s">
        <v>86</v>
      </c>
    </row>
    <row r="32" spans="1:14" x14ac:dyDescent="0.35">
      <c r="A32" s="3"/>
    </row>
    <row r="33" spans="1:14" x14ac:dyDescent="0.35">
      <c r="A33" s="3"/>
    </row>
    <row r="34" spans="1:14" x14ac:dyDescent="0.35">
      <c r="A34" s="3"/>
    </row>
    <row r="35" spans="1:14" x14ac:dyDescent="0.35">
      <c r="A35" s="3"/>
    </row>
    <row r="36" spans="1:14" x14ac:dyDescent="0.35">
      <c r="A36" s="3" t="s">
        <v>87</v>
      </c>
      <c r="M36" t="s">
        <v>83</v>
      </c>
    </row>
    <row r="37" spans="1:14" x14ac:dyDescent="0.35">
      <c r="A37" s="3">
        <f>$A$8*0.07</f>
        <v>4900000.0000000009</v>
      </c>
      <c r="M37" s="3" t="s">
        <v>87</v>
      </c>
    </row>
    <row r="38" spans="1:14" x14ac:dyDescent="0.35">
      <c r="M38">
        <f>0.75*30</f>
        <v>22.5</v>
      </c>
      <c r="N38" t="s">
        <v>85</v>
      </c>
    </row>
    <row r="39" spans="1:14" x14ac:dyDescent="0.35">
      <c r="M39">
        <f>0.75*50</f>
        <v>37.5</v>
      </c>
      <c r="N39" t="s">
        <v>86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0926-F3BD-4C02-A650-CCB27239A60C}">
  <dimension ref="B1:D16"/>
  <sheetViews>
    <sheetView tabSelected="1" zoomScaleNormal="100" workbookViewId="0">
      <selection activeCell="B15" sqref="B15"/>
    </sheetView>
  </sheetViews>
  <sheetFormatPr defaultRowHeight="14.5" x14ac:dyDescent="0.35"/>
  <cols>
    <col min="2" max="2" width="13.7265625" customWidth="1"/>
    <col min="3" max="4" width="38" customWidth="1"/>
  </cols>
  <sheetData>
    <row r="1" spans="2:4" ht="21" x14ac:dyDescent="0.5">
      <c r="B1" s="27" t="s">
        <v>88</v>
      </c>
    </row>
    <row r="3" spans="2:4" ht="18.5" x14ac:dyDescent="0.35">
      <c r="B3" s="5" t="s">
        <v>89</v>
      </c>
    </row>
    <row r="4" spans="2:4" x14ac:dyDescent="0.35">
      <c r="B4" s="4" t="s">
        <v>90</v>
      </c>
    </row>
    <row r="5" spans="2:4" x14ac:dyDescent="0.35">
      <c r="B5" s="6" t="s">
        <v>91</v>
      </c>
    </row>
    <row r="6" spans="2:4" x14ac:dyDescent="0.35">
      <c r="B6" s="7" t="s">
        <v>92</v>
      </c>
    </row>
    <row r="7" spans="2:4" x14ac:dyDescent="0.35">
      <c r="B7" s="7" t="s">
        <v>93</v>
      </c>
    </row>
    <row r="8" spans="2:4" x14ac:dyDescent="0.35">
      <c r="B8" s="6" t="s">
        <v>94</v>
      </c>
    </row>
    <row r="9" spans="2:4" x14ac:dyDescent="0.35">
      <c r="B9" s="7" t="s">
        <v>95</v>
      </c>
    </row>
    <row r="10" spans="2:4" x14ac:dyDescent="0.35">
      <c r="B10" s="7" t="s">
        <v>96</v>
      </c>
    </row>
    <row r="12" spans="2:4" ht="15" thickBot="1" x14ac:dyDescent="0.4"/>
    <row r="13" spans="2:4" ht="29.5" thickBot="1" x14ac:dyDescent="0.4">
      <c r="B13" s="12" t="s">
        <v>97</v>
      </c>
      <c r="C13" s="8" t="s">
        <v>98</v>
      </c>
      <c r="D13" s="9" t="s">
        <v>99</v>
      </c>
    </row>
    <row r="14" spans="2:4" ht="77.150000000000006" customHeight="1" thickBot="1" x14ac:dyDescent="0.4">
      <c r="B14" s="13" t="s">
        <v>100</v>
      </c>
      <c r="C14" s="10" t="s">
        <v>101</v>
      </c>
      <c r="D14" s="11" t="s">
        <v>102</v>
      </c>
    </row>
    <row r="15" spans="2:4" ht="93.65" customHeight="1" thickBot="1" x14ac:dyDescent="0.4">
      <c r="B15" s="13" t="s">
        <v>103</v>
      </c>
      <c r="C15" s="10" t="s">
        <v>104</v>
      </c>
      <c r="D15" s="11" t="s">
        <v>105</v>
      </c>
    </row>
    <row r="16" spans="2:4" ht="87.5" thickBot="1" x14ac:dyDescent="0.4">
      <c r="B16" s="13" t="s">
        <v>106</v>
      </c>
      <c r="C16" s="10" t="s">
        <v>107</v>
      </c>
      <c r="D16" s="11" t="s">
        <v>108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21411D368C364186177495B80CA0B9" ma:contentTypeVersion="10" ma:contentTypeDescription="Create a new document." ma:contentTypeScope="" ma:versionID="4fdb02450f89c5e16be4bc27584f4845">
  <xsd:schema xmlns:xsd="http://www.w3.org/2001/XMLSchema" xmlns:xs="http://www.w3.org/2001/XMLSchema" xmlns:p="http://schemas.microsoft.com/office/2006/metadata/properties" xmlns:ns2="7efb121c-1377-4915-852a-171635f59a5b" xmlns:ns3="97456d09-1c5c-448a-ab24-0394ae8b3107" targetNamespace="http://schemas.microsoft.com/office/2006/metadata/properties" ma:root="true" ma:fieldsID="0ef3971b04294276741feb95d1a8f914" ns2:_="" ns3:_="">
    <xsd:import namespace="7efb121c-1377-4915-852a-171635f59a5b"/>
    <xsd:import namespace="97456d09-1c5c-448a-ab24-0394ae8b3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b121c-1377-4915-852a-171635f59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56d09-1c5c-448a-ab24-0394ae8b310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456d09-1c5c-448a-ab24-0394ae8b310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399836A-B80E-4FED-A9F0-A47B8BD6F4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21E5B8-32B0-4D6D-9BC8-38B26494D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b121c-1377-4915-852a-171635f59a5b"/>
    <ds:schemaRef ds:uri="97456d09-1c5c-448a-ab24-0394ae8b3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63E88-D2AB-485C-997E-1AF47781B6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fb121c-1377-4915-852a-171635f59a5b"/>
    <ds:schemaRef ds:uri="97456d09-1c5c-448a-ab24-0394ae8b310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 Risk Assessment 2021</vt:lpstr>
      <vt:lpstr>Risk Scoring Methodology</vt:lpstr>
      <vt:lpstr>Level of Risk Understanding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Heil, Francis</dc:creator>
  <cp:keywords/>
  <dc:description/>
  <cp:lastModifiedBy>Heil, Francis</cp:lastModifiedBy>
  <cp:revision/>
  <dcterms:created xsi:type="dcterms:W3CDTF">2021-07-05T16:55:36Z</dcterms:created>
  <dcterms:modified xsi:type="dcterms:W3CDTF">2021-11-04T16:27:06Z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RiskLevel">
    <vt:lpwstr>Contains sensitive information</vt:lpwstr>
  </property>
  <property fmtid="{D5CDD505-2E9C-101B-9397-08002B2CF9AE}" pid="3" name="DocRiskLevelWizardText">
    <vt:lpwstr>Atkins Sensitive</vt:lpwstr>
  </property>
  <property fmtid="{D5CDD505-2E9C-101B-9397-08002B2CF9AE}" pid="4" name="DocRiskLevelWizardMarker">
    <vt:lpwstr>Contains sensitive information</vt:lpwstr>
  </property>
  <property fmtid="{D5CDD505-2E9C-101B-9397-08002B2CF9AE}" pid="5" name="ContentTypeId">
    <vt:lpwstr>0x010100FD21411D368C364186177495B80CA0B9</vt:lpwstr>
  </property>
  <property fmtid="{D5CDD505-2E9C-101B-9397-08002B2CF9AE}" pid="6" name="Order">
    <vt:r8>62700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